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dor\Desktop\Orlando\Prefeitura\Santos Dumont\"/>
    </mc:Choice>
  </mc:AlternateContent>
  <bookViews>
    <workbookView xWindow="0" yWindow="0" windowWidth="20490" windowHeight="7650" activeTab="0"/>
  </bookViews>
  <sheets>
    <sheet name="Planilha1" sheetId="1" r:id="rId3"/>
  </sheets>
  <definedNames/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<sst xmlns="http://schemas.openxmlformats.org/spreadsheetml/2006/main" count="71" uniqueCount="67">
  <si>
    <t>Calculadora de Custos</t>
  </si>
  <si>
    <t>Dados Operacionais</t>
  </si>
  <si>
    <t>KM/Mes</t>
  </si>
  <si>
    <t>Passag</t>
  </si>
  <si>
    <t>Item</t>
  </si>
  <si>
    <t>Valor</t>
  </si>
  <si>
    <t>Unit</t>
  </si>
  <si>
    <t>Custo Mensal/Veículo</t>
  </si>
  <si>
    <t>Custo/Km</t>
  </si>
  <si>
    <t>Custos Fixos</t>
  </si>
  <si>
    <t>Veículo</t>
  </si>
  <si>
    <t>Depreciação Tabela FIPE</t>
  </si>
  <si>
    <t>Custo de MO</t>
  </si>
  <si>
    <t>Motorista</t>
  </si>
  <si>
    <t>Encargos</t>
  </si>
  <si>
    <t>Participação nos Lucros</t>
  </si>
  <si>
    <t>MO Adminstrativo</t>
  </si>
  <si>
    <t>Tecnologia Embarcada</t>
  </si>
  <si>
    <t>Celular+Rastreador</t>
  </si>
  <si>
    <t>Rastreamento</t>
  </si>
  <si>
    <t>Administrativo</t>
  </si>
  <si>
    <t>Despesas Não OperacionaisAdministrativas</t>
  </si>
  <si>
    <t>IPVA</t>
  </si>
  <si>
    <t>Seguros</t>
  </si>
  <si>
    <t>Remuneração Fixo (lucro)</t>
  </si>
  <si>
    <t>ANTT</t>
  </si>
  <si>
    <t>Total Custos Fixos</t>
  </si>
  <si>
    <t>Custos Variáveis</t>
  </si>
  <si>
    <t>Combustível</t>
  </si>
  <si>
    <t>Km/l</t>
  </si>
  <si>
    <t>Diesel</t>
  </si>
  <si>
    <t>Arla</t>
  </si>
  <si>
    <t>Manutenção</t>
  </si>
  <si>
    <t>Intervalo</t>
  </si>
  <si>
    <t>MO Revisão</t>
  </si>
  <si>
    <t>Óleo**</t>
  </si>
  <si>
    <t>Filtros</t>
  </si>
  <si>
    <t>Embreagem</t>
  </si>
  <si>
    <t>Freio</t>
  </si>
  <si>
    <t>Lavagem e Lubrificação Semanal</t>
  </si>
  <si>
    <t>Óleo de Caixa***</t>
  </si>
  <si>
    <t>Óleo Diferencial***</t>
  </si>
  <si>
    <t>Sincronizado da Caixa</t>
  </si>
  <si>
    <t>Embreagem Completa</t>
  </si>
  <si>
    <t>Manutençao da Carroceria</t>
  </si>
  <si>
    <t>Itens Diversos****</t>
  </si>
  <si>
    <t>Desgaste do Veículo</t>
  </si>
  <si>
    <t>Manutenção Corretiva****</t>
  </si>
  <si>
    <t>Pneu</t>
  </si>
  <si>
    <t>Lâmpadas</t>
  </si>
  <si>
    <t>Molas e Amortecedores</t>
  </si>
  <si>
    <t>Custo Final</t>
  </si>
  <si>
    <t>ISSQN</t>
  </si>
  <si>
    <t>INSS, PIS, Cofins</t>
  </si>
  <si>
    <t>ICMS</t>
  </si>
  <si>
    <t>Remuneração Deslocamento  (lucro)</t>
  </si>
  <si>
    <t>* https://files.antp.org.br/2017/8/21/1.-metodo-de-calculo--final-impresso.pdf</t>
  </si>
  <si>
    <t>**https://www.mercedes-benz.com.br/resources/files/documentos/onibus/onibus-urbano/dados-tecnicos/dados-tecnicos-of-1721.pdf</t>
  </si>
  <si>
    <t>*** https://www.mercedes-benz.com.br/resources/files/documentos/onibus/onibus-urbano/dados-tecnicos/dados-tecnicos-of-1721.pdf</t>
  </si>
  <si>
    <t>****https://buscaintegrada.ufrj.br/Record/aleph-UFR01-000172818</t>
  </si>
  <si>
    <t>Max</t>
  </si>
  <si>
    <t>Total</t>
  </si>
  <si>
    <t>Custo Mensal Fixo</t>
  </si>
  <si>
    <t>Custo Mensal Varia</t>
  </si>
  <si>
    <t>Custo de Deslocamento Operacionais</t>
  </si>
  <si>
    <t>TolerÂcia de Variação Operacional</t>
  </si>
  <si>
    <t>Orlando Macedo 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</si>
</sst>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"/>
  </numFmts>
  <fonts count="6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CC33"/>
        <bgColor indexed="64"/>
      </patternFill>
    </fill>
    <fill>
      <patternFill patternType="solid">
        <fgColor theme="1" tint="0.150000005960464"/>
        <bgColor indexed="64"/>
      </patternFill>
    </fill>
    <fill>
      <patternFill patternType="solid">
        <fgColor theme="0" tint="-0.3499799966812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899980008602142"/>
        <bgColor indexed="64"/>
      </patternFill>
    </fill>
    <fill>
      <patternFill patternType="solid">
        <fgColor theme="4" tint="0.599990010261536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</borders>
  <cellStyleXfs count="8">
    <xf numFmtId="0" fontId="0" fillId="0" borderId="0">
      <alignment/>
      <protection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Alignment="0" applyProtection="0">
      <alignment/>
    </xf>
    <xf numFmtId="44" fontId="0" fillId="0" borderId="0" applyFont="0" applyFill="0" applyBorder="0" applyAlignment="0" applyProtection="0">
      <alignment/>
    </xf>
  </cellStyleXfs>
  <cellXfs count="37">
    <xf numFmtId="0" fontId="0" fillId="0" borderId="0" xfId="0">
      <alignment/>
    </xf>
    <xf numFmtId="0" fontId="4" fillId="2" borderId="0" xfId="0" applyFont="1" applyFill="1" applyAlignment="1">
      <alignment horizontal="center"/>
    </xf>
    <xf numFmtId="44" fontId="0" fillId="0" borderId="0" xfId="7" applyFont="1">
      <alignment/>
    </xf>
    <xf numFmtId="0" fontId="2" fillId="3" borderId="0" xfId="0" applyFont="1" applyFill="1">
      <alignment/>
    </xf>
    <xf numFmtId="43" fontId="2" fillId="3" borderId="0" xfId="0" applyNumberFormat="1" applyFont="1" applyFill="1">
      <alignment/>
    </xf>
    <xf numFmtId="12" fontId="2" fillId="3" borderId="0" xfId="7" applyNumberFormat="1" applyFont="1" applyFill="1">
      <alignment/>
    </xf>
    <xf numFmtId="12" fontId="0" fillId="0" borderId="0" xfId="0" applyNumberFormat="1">
      <alignment/>
    </xf>
    <xf numFmtId="44" fontId="2" fillId="3" borderId="0" xfId="7" applyFont="1" applyFill="1">
      <alignment/>
    </xf>
    <xf numFmtId="0" fontId="2" fillId="4" borderId="0" xfId="0" applyFont="1" applyFill="1">
      <alignment/>
    </xf>
    <xf numFmtId="44" fontId="2" fillId="4" borderId="0" xfId="7" applyFont="1" applyFill="1">
      <alignment/>
    </xf>
    <xf numFmtId="44" fontId="0" fillId="0" borderId="0" xfId="0" applyNumberFormat="1">
      <alignment/>
    </xf>
    <xf numFmtId="0" fontId="3" fillId="0" borderId="0" xfId="0" applyFont="1">
      <alignment/>
    </xf>
    <xf numFmtId="0" fontId="0" fillId="0" borderId="1" xfId="0" applyBorder="1">
      <alignment/>
    </xf>
    <xf numFmtId="44" fontId="0" fillId="0" borderId="1" xfId="7" applyFont="1" applyBorder="1">
      <alignment/>
    </xf>
    <xf numFmtId="44" fontId="0" fillId="0" borderId="1" xfId="0" applyNumberFormat="1" applyBorder="1">
      <alignment/>
    </xf>
    <xf numFmtId="44" fontId="0" fillId="0" borderId="1" xfId="7" applyFont="1" applyBorder="1" quotePrefix="1">
      <alignment/>
    </xf>
    <xf numFmtId="10" fontId="0" fillId="0" borderId="0" xfId="0" applyNumberFormat="1">
      <alignment/>
    </xf>
    <xf numFmtId="9" fontId="0" fillId="0" borderId="1" xfId="7" applyNumberFormat="1" applyFont="1" applyBorder="1">
      <alignment/>
    </xf>
    <xf numFmtId="0" fontId="5" fillId="0" borderId="0" xfId="0" applyFont="1">
      <alignment/>
    </xf>
    <xf numFmtId="43" fontId="0" fillId="0" borderId="0" xfId="0" applyNumberFormat="1">
      <alignment/>
    </xf>
    <xf numFmtId="43" fontId="0" fillId="0" borderId="1" xfId="6" applyFont="1" applyBorder="1">
      <alignment/>
    </xf>
    <xf numFmtId="44" fontId="0" fillId="0" borderId="0" xfId="7" applyFont="1" applyBorder="1">
      <alignment/>
    </xf>
    <xf numFmtId="9" fontId="0" fillId="0" borderId="1" xfId="0" applyNumberFormat="1" applyBorder="1">
      <alignment/>
    </xf>
    <xf numFmtId="44" fontId="2" fillId="4" borderId="0" xfId="0" applyNumberFormat="1" applyFont="1" applyFill="1">
      <alignment/>
    </xf>
    <xf numFmtId="44" fontId="2" fillId="5" borderId="0" xfId="7" applyFont="1" applyFill="1">
      <alignment/>
    </xf>
    <xf numFmtId="164" fontId="0" fillId="0" borderId="1" xfId="0" applyNumberFormat="1" applyBorder="1">
      <alignment/>
    </xf>
    <xf numFmtId="0" fontId="0" fillId="0" borderId="1" xfId="0" applyBorder="1" quotePrefix="1">
      <alignment/>
    </xf>
    <xf numFmtId="0" fontId="2" fillId="6" borderId="0" xfId="0" applyFont="1" applyFill="1">
      <alignment/>
    </xf>
    <xf numFmtId="44" fontId="3" fillId="0" borderId="0" xfId="7" applyFont="1">
      <alignment/>
    </xf>
    <xf numFmtId="10" fontId="0" fillId="0" borderId="1" xfId="0" applyNumberFormat="1" applyBorder="1">
      <alignment/>
    </xf>
    <xf numFmtId="44" fontId="4" fillId="6" borderId="0" xfId="7" applyFont="1" applyFill="1">
      <alignment/>
    </xf>
    <xf numFmtId="9" fontId="0" fillId="0" borderId="0" xfId="0" applyNumberFormat="1">
      <alignment/>
    </xf>
    <xf numFmtId="0" fontId="0" fillId="0" borderId="2" xfId="0" applyBorder="1">
      <alignment/>
    </xf>
    <xf numFmtId="44" fontId="0" fillId="7" borderId="1" xfId="7" applyFont="1" applyFill="1" applyBorder="1">
      <alignment/>
    </xf>
    <xf numFmtId="9" fontId="0" fillId="7" borderId="1" xfId="7" applyNumberFormat="1" applyFont="1" applyFill="1" applyBorder="1">
      <alignment/>
    </xf>
    <xf numFmtId="44" fontId="0" fillId="7" borderId="1" xfId="0" applyNumberFormat="1" applyFill="1" applyBorder="1">
      <alignment/>
    </xf>
    <xf numFmtId="44" fontId="0" fillId="7" borderId="1" xfId="7" applyFont="1" applyFill="1" applyBorder="1" quotePrefix="1">
      <alignment/>
    </xf>
  </cellXfs>
  <cellStyles count="8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Vírgula" xfId="6" builtinId="3"/>
    <cellStyle name="Moeda" xfId="7" builtinId="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styles" Target="styles.xml" /><Relationship Id="rId5" Type="http://schemas.openxmlformats.org/officeDocument/2006/relationships/calcChain" Target="calcChain.xml" /><Relationship Id="rId1" Type="http://schemas.openxmlformats.org/officeDocument/2006/relationships/theme" Target="theme/theme1.xml" /><Relationship Id="rId4" Type="http://schemas.openxmlformats.org/officeDocument/2006/relationships/sharedStrings" Target="sharedStrings.xml" /><Relationship Id="rId3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7"/>
  <sheetViews>
    <sheetView tabSelected="1" zoomScale="68" zoomScaleNormal="68" workbookViewId="0" topLeftCell="A1">
      <selection pane="topLeft" activeCell="A5" sqref="A5:XFD5"/>
    </sheetView>
  </sheetViews>
  <sheetFormatPr defaultRowHeight="15"/>
  <cols>
    <col min="1" max="1" width="41.8571428571429" bestFit="1" customWidth="1"/>
    <col min="2" max="2" width="20" bestFit="1" customWidth="1"/>
    <col min="3" max="3" width="37.8571428571429" customWidth="1"/>
    <col min="4" max="4" width="30" bestFit="1" customWidth="1"/>
    <col min="5" max="5" width="28.8571428571429" style="2" customWidth="1"/>
    <col min="7" max="7" width="15.5714285714286" bestFit="1" customWidth="1"/>
    <col min="9" max="9" width="12" bestFit="1" customWidth="1"/>
    <col min="11" max="11" width="17.7142857142857" bestFit="1" customWidth="1"/>
  </cols>
  <sheetData>
    <row r="1" spans="1:5" ht="18.75">
      <c r="A1" s="1" t="s">
        <v>0</v>
      </c>
      <c r="B1" s="1"/>
      <c r="C1" s="1"/>
      <c r="D1" s="1"/>
      <c r="E1" s="1"/>
    </row>
    <row r="3" spans="1:8" ht="15">
      <c r="A3" s="3" t="s">
        <v>1</v>
      </c>
      <c r="B3" s="3" t="s">
        <v>2</v>
      </c>
      <c r="C3" s="4">
        <v>0</v>
      </c>
      <c r="D3" s="4" t="s">
        <v>3</v>
      </c>
      <c r="E3" s="5">
        <v>0</v>
      </c>
      <c r="H3" s="6"/>
    </row>
    <row r="4" spans="1:5" ht="15">
      <c r="A4" s="3" t="s">
        <v>4</v>
      </c>
      <c r="B4" s="3" t="s">
        <v>5</v>
      </c>
      <c r="C4" s="3" t="s">
        <v>6</v>
      </c>
      <c r="D4" s="3" t="s">
        <v>7</v>
      </c>
      <c r="E4" s="7" t="s">
        <v>8</v>
      </c>
    </row>
    <row r="5" spans="1:7" ht="15">
      <c r="A5" s="8" t="s">
        <v>9</v>
      </c>
      <c r="B5" s="8"/>
      <c r="C5" s="8"/>
      <c r="D5" s="8"/>
      <c r="E5" s="9"/>
      <c r="G5" s="10"/>
    </row>
    <row r="6" spans="1:1" ht="15">
      <c r="A6" s="11" t="s">
        <v>10</v>
      </c>
    </row>
    <row r="7" spans="1:7" ht="15">
      <c r="A7" s="12" t="s">
        <v>11</v>
      </c>
      <c r="B7" s="33"/>
      <c r="C7" s="12">
        <v>1</v>
      </c>
      <c r="D7" s="14">
        <f>0.0464*B7/12</f>
        <v>0</v>
      </c>
      <c r="E7" s="15" t="e">
        <f>((0.0464*B7)/12)/C3</f>
        <v>#DIV/0!</v>
      </c>
      <c r="G7" s="10"/>
    </row>
    <row r="9" spans="1:1" ht="15">
      <c r="A9" s="11" t="s">
        <v>12</v>
      </c>
    </row>
    <row r="10" spans="1:7" ht="15">
      <c r="A10" s="12" t="s">
        <v>13</v>
      </c>
      <c r="B10" s="33"/>
      <c r="C10" s="12">
        <v>2</v>
      </c>
      <c r="D10" s="14">
        <f>B10*C10</f>
        <v>0</v>
      </c>
      <c r="E10" s="13" t="e">
        <f>C10*B10/$C$3</f>
        <v>#DIV/0!</v>
      </c>
      <c r="G10" s="16"/>
    </row>
    <row r="11" spans="1:5" ht="15">
      <c r="A11" s="12" t="s">
        <v>14</v>
      </c>
      <c r="B11" s="33"/>
      <c r="C11" s="12">
        <v>2</v>
      </c>
      <c r="D11" s="14">
        <f>B11*C11</f>
        <v>0</v>
      </c>
      <c r="E11" s="13" t="e">
        <f>B11/$C$3*2</f>
        <v>#DIV/0!</v>
      </c>
    </row>
    <row r="12" spans="1:5" ht="15">
      <c r="A12" s="12" t="s">
        <v>15</v>
      </c>
      <c r="B12" s="33"/>
      <c r="C12" s="12">
        <v>2</v>
      </c>
      <c r="D12" s="14">
        <f>B12*C12</f>
        <v>0</v>
      </c>
      <c r="E12" s="13" t="e">
        <f>B12/$C$3*2</f>
        <v>#DIV/0!</v>
      </c>
    </row>
    <row r="13" spans="1:5" ht="15">
      <c r="A13" s="12" t="s">
        <v>16</v>
      </c>
      <c r="B13" s="34"/>
      <c r="C13" s="12"/>
      <c r="D13" s="14">
        <f>D10*B13</f>
        <v>0</v>
      </c>
      <c r="E13" s="13" t="e">
        <f>E10*B13</f>
        <v>#DIV/0!</v>
      </c>
    </row>
    <row r="15" spans="1:9" ht="15">
      <c r="A15" s="18" t="s">
        <v>17</v>
      </c>
      <c r="I15" s="19"/>
    </row>
    <row r="16" spans="1:5" ht="15">
      <c r="A16" s="12" t="s">
        <v>18</v>
      </c>
      <c r="B16" s="35"/>
      <c r="C16" s="20">
        <v>12</v>
      </c>
      <c r="D16" s="20">
        <f>B16/12</f>
        <v>0</v>
      </c>
      <c r="E16" s="13" t="e">
        <f>B16/C16/$C$3</f>
        <v>#DIV/0!</v>
      </c>
    </row>
    <row r="17" spans="1:5" ht="15">
      <c r="A17" s="12" t="s">
        <v>19</v>
      </c>
      <c r="B17" s="33"/>
      <c r="C17" s="12">
        <v>12</v>
      </c>
      <c r="D17" s="14">
        <f>B17</f>
        <v>0</v>
      </c>
      <c r="E17" s="13">
        <f>B17/C17</f>
        <v>0</v>
      </c>
    </row>
    <row r="18" spans="2:5" ht="15">
      <c r="B18" s="21"/>
      <c r="E18" s="21"/>
    </row>
    <row r="19" spans="1:1" ht="15">
      <c r="A19" s="11" t="s">
        <v>20</v>
      </c>
    </row>
    <row r="20" spans="1:5" ht="15">
      <c r="A20" s="12" t="s">
        <v>21</v>
      </c>
      <c r="B20" s="17">
        <v>0.02</v>
      </c>
      <c r="C20" s="12"/>
      <c r="D20" s="14">
        <f>B20*B7/12</f>
        <v>0</v>
      </c>
      <c r="E20" s="13" t="e">
        <f>B20*B7/(C3*12)</f>
        <v>#DIV/0!</v>
      </c>
    </row>
    <row r="21" spans="1:7" ht="15">
      <c r="A21" s="12" t="s">
        <v>22</v>
      </c>
      <c r="B21" s="22">
        <v>0.03</v>
      </c>
      <c r="C21" s="12"/>
      <c r="D21" s="14">
        <f>B21*B7/12</f>
        <v>0</v>
      </c>
      <c r="E21" s="13" t="e">
        <f>B21*B7/(C3*12)</f>
        <v>#DIV/0!</v>
      </c>
      <c r="G21" s="10"/>
    </row>
    <row r="22" spans="1:7" ht="15">
      <c r="A22" s="12" t="s">
        <v>23</v>
      </c>
      <c r="B22" s="33"/>
      <c r="C22" s="12">
        <v>12</v>
      </c>
      <c r="D22" s="14">
        <f>B22/C22</f>
        <v>0</v>
      </c>
      <c r="E22" s="13" t="e">
        <f>B22/(C3*12)</f>
        <v>#DIV/0!</v>
      </c>
      <c r="G22" s="10"/>
    </row>
    <row r="23" spans="1:7" ht="15">
      <c r="A23" s="12" t="s">
        <v>24</v>
      </c>
      <c r="B23" s="17" t="s">
        <v>25</v>
      </c>
      <c r="C23" s="22">
        <v>0.08</v>
      </c>
      <c r="D23" s="14">
        <f>B7*C23/12</f>
        <v>0</v>
      </c>
      <c r="E23" s="13"/>
      <c r="G23" s="10"/>
    </row>
    <row r="24" spans="1:7" ht="15">
      <c r="A24" s="8" t="s">
        <v>26</v>
      </c>
      <c r="B24" s="8"/>
      <c r="C24" s="8"/>
      <c r="D24" s="23">
        <f>SUM(D7:D23)</f>
        <v>0</v>
      </c>
      <c r="E24" s="24" t="e">
        <f>SUM(E7:E23)/2</f>
        <v>#DIV/0!</v>
      </c>
      <c r="G24" s="10"/>
    </row>
    <row r="25" spans="2:7" ht="15">
      <c r="B25" s="21"/>
      <c r="E25" s="21"/>
      <c r="G25" s="10"/>
    </row>
    <row r="26" spans="1:7" ht="15">
      <c r="A26" s="8" t="s">
        <v>27</v>
      </c>
      <c r="B26" s="8"/>
      <c r="C26" s="8"/>
      <c r="D26" s="8"/>
      <c r="E26" s="9"/>
      <c r="G26" s="10"/>
    </row>
    <row r="27" spans="1:2" ht="15">
      <c r="A27" s="11" t="s">
        <v>28</v>
      </c>
      <c r="B27" t="s">
        <v>29</v>
      </c>
    </row>
    <row r="28" spans="1:5" ht="15">
      <c r="A28" s="12" t="s">
        <v>30</v>
      </c>
      <c r="B28" s="12">
        <v>3</v>
      </c>
      <c r="C28" s="36">
        <v>0</v>
      </c>
      <c r="D28" s="15"/>
      <c r="E28" s="13">
        <f>C28/B28</f>
        <v>0</v>
      </c>
    </row>
    <row r="29" spans="1:5" ht="15">
      <c r="A29" s="12" t="s">
        <v>31</v>
      </c>
      <c r="B29" s="25">
        <f>B28/0.07</f>
        <v>42.857142857142854</v>
      </c>
      <c r="C29" s="36">
        <v>0</v>
      </c>
      <c r="D29" s="15"/>
      <c r="E29" s="13">
        <f>C29/B29</f>
        <v>0</v>
      </c>
    </row>
    <row r="31" spans="1:3" ht="15">
      <c r="A31" s="11" t="s">
        <v>32</v>
      </c>
      <c r="B31" t="s">
        <v>5</v>
      </c>
      <c r="C31" t="s">
        <v>33</v>
      </c>
    </row>
    <row r="32" spans="1:5" ht="15">
      <c r="A32" s="12" t="s">
        <v>34</v>
      </c>
      <c r="B32" s="33"/>
      <c r="C32" s="12">
        <v>10000</v>
      </c>
      <c r="D32" s="12"/>
      <c r="E32" s="13">
        <f>B32/C32</f>
        <v>0</v>
      </c>
    </row>
    <row r="33" spans="1:5" ht="15">
      <c r="A33" s="12" t="s">
        <v>35</v>
      </c>
      <c r="B33" s="33"/>
      <c r="C33" s="12">
        <v>10000</v>
      </c>
      <c r="D33" s="12"/>
      <c r="E33" s="13">
        <f t="shared" si="0" ref="E33:E43">B33/C33</f>
        <v>0</v>
      </c>
    </row>
    <row r="34" spans="1:5" ht="15">
      <c r="A34" s="12" t="s">
        <v>36</v>
      </c>
      <c r="B34" s="33"/>
      <c r="C34" s="26">
        <v>10000</v>
      </c>
      <c r="D34" s="26"/>
      <c r="E34" s="13">
        <f t="shared" si="0"/>
        <v>0</v>
      </c>
    </row>
    <row r="35" spans="1:5" ht="15">
      <c r="A35" s="12" t="s">
        <v>37</v>
      </c>
      <c r="B35" s="33"/>
      <c r="C35" s="26">
        <v>50000</v>
      </c>
      <c r="D35" s="26"/>
      <c r="E35" s="13">
        <f t="shared" si="0"/>
        <v>0</v>
      </c>
    </row>
    <row r="36" spans="1:7" ht="15">
      <c r="A36" s="12" t="s">
        <v>38</v>
      </c>
      <c r="B36" s="33"/>
      <c r="C36" s="12">
        <v>20000</v>
      </c>
      <c r="D36" s="12"/>
      <c r="E36" s="13">
        <f t="shared" si="0"/>
        <v>0</v>
      </c>
      <c r="G36" s="10"/>
    </row>
    <row r="37" spans="1:5" ht="15">
      <c r="A37" s="12" t="s">
        <v>39</v>
      </c>
      <c r="B37" s="33"/>
      <c r="C37" s="12">
        <v>1000</v>
      </c>
      <c r="D37" s="12"/>
      <c r="E37" s="13">
        <f t="shared" si="0"/>
        <v>0</v>
      </c>
    </row>
    <row r="38" spans="1:7" ht="15">
      <c r="A38" s="12" t="s">
        <v>40</v>
      </c>
      <c r="B38" s="33"/>
      <c r="C38" s="12">
        <v>50000</v>
      </c>
      <c r="D38" s="12"/>
      <c r="E38" s="13">
        <f t="shared" si="0"/>
        <v>0</v>
      </c>
      <c r="G38" s="10"/>
    </row>
    <row r="39" spans="1:5" ht="15">
      <c r="A39" s="12" t="s">
        <v>41</v>
      </c>
      <c r="B39" s="33"/>
      <c r="C39" s="12">
        <v>150000</v>
      </c>
      <c r="D39" s="12"/>
      <c r="E39" s="13">
        <f t="shared" si="0"/>
        <v>0</v>
      </c>
    </row>
    <row r="40" spans="1:5" ht="15">
      <c r="A40" s="12" t="s">
        <v>42</v>
      </c>
      <c r="B40" s="33"/>
      <c r="C40" s="12">
        <v>50000</v>
      </c>
      <c r="D40" s="12"/>
      <c r="E40" s="13">
        <f t="shared" si="0"/>
        <v>0</v>
      </c>
    </row>
    <row r="41" spans="1:5" ht="15">
      <c r="A41" s="12" t="s">
        <v>43</v>
      </c>
      <c r="B41" s="33"/>
      <c r="C41" s="12">
        <v>100000</v>
      </c>
      <c r="D41" s="12"/>
      <c r="E41" s="13">
        <f t="shared" si="0"/>
        <v>0</v>
      </c>
    </row>
    <row r="42" spans="1:5" ht="15">
      <c r="A42" s="12" t="s">
        <v>44</v>
      </c>
      <c r="B42" s="33"/>
      <c r="C42" s="12">
        <v>360000</v>
      </c>
      <c r="D42" s="12"/>
      <c r="E42" s="13">
        <f t="shared" si="0"/>
        <v>0</v>
      </c>
    </row>
    <row r="43" spans="1:5" ht="15">
      <c r="A43" s="12" t="s">
        <v>45</v>
      </c>
      <c r="B43" s="33"/>
      <c r="C43" s="12">
        <v>360000</v>
      </c>
      <c r="D43" s="12"/>
      <c r="E43" s="13">
        <f t="shared" si="0"/>
        <v>0</v>
      </c>
    </row>
    <row r="45" spans="1:1" ht="15">
      <c r="A45" s="18" t="s">
        <v>46</v>
      </c>
    </row>
    <row r="46" spans="1:5" ht="15">
      <c r="A46" s="12" t="s">
        <v>47</v>
      </c>
      <c r="B46" s="35"/>
      <c r="C46" s="12"/>
      <c r="D46" s="12"/>
      <c r="E46" s="13">
        <f>(B46*(1.03^C46))-B46</f>
        <v>0</v>
      </c>
    </row>
    <row r="47" spans="1:5" ht="15">
      <c r="A47" s="12" t="s">
        <v>48</v>
      </c>
      <c r="B47" s="33"/>
      <c r="C47" s="12">
        <v>85000</v>
      </c>
      <c r="D47" s="12"/>
      <c r="E47" s="13">
        <f>B47/C47</f>
        <v>0</v>
      </c>
    </row>
    <row r="48" spans="1:5" ht="15">
      <c r="A48" s="12" t="s">
        <v>49</v>
      </c>
      <c r="B48" s="33"/>
      <c r="C48" s="12">
        <v>500</v>
      </c>
      <c r="D48" s="12"/>
      <c r="E48" s="13">
        <f>B48/C48</f>
        <v>0</v>
      </c>
    </row>
    <row r="49" spans="1:5" ht="15">
      <c r="A49" s="12" t="s">
        <v>50</v>
      </c>
      <c r="B49" s="33"/>
      <c r="C49" s="12">
        <v>40000</v>
      </c>
      <c r="D49" s="12"/>
      <c r="E49" s="13">
        <f>B49/C49</f>
        <v>0</v>
      </c>
    </row>
    <row r="50" spans="1:7" ht="15">
      <c r="A50" s="8" t="s">
        <v>26</v>
      </c>
      <c r="B50" s="8"/>
      <c r="C50" s="8"/>
      <c r="D50" s="8"/>
      <c r="E50" s="9">
        <f>SUM(E28:E49)</f>
        <v>0</v>
      </c>
      <c r="G50" s="10"/>
    </row>
    <row r="52" spans="1:5" ht="15">
      <c r="A52" s="27" t="s">
        <v>51</v>
      </c>
      <c r="E52" s="28" t="e">
        <f>E50+E24</f>
        <v>#DIV/0!</v>
      </c>
    </row>
    <row r="53" spans="1:5" ht="15">
      <c r="A53" s="12" t="s">
        <v>52</v>
      </c>
      <c r="B53" s="22">
        <v>0.05</v>
      </c>
      <c r="C53" s="12"/>
      <c r="D53" s="12"/>
      <c r="E53" s="13" t="e">
        <f>E52*B53</f>
        <v>#DIV/0!</v>
      </c>
    </row>
    <row r="54" spans="1:5" ht="15">
      <c r="A54" s="12" t="s">
        <v>53</v>
      </c>
      <c r="B54" s="29">
        <v>0.071300000000000002</v>
      </c>
      <c r="C54" s="12"/>
      <c r="D54" s="12"/>
      <c r="E54" s="13" t="e">
        <f>B54*E52</f>
        <v>#DIV/0!</v>
      </c>
    </row>
    <row r="55" spans="1:5" ht="15">
      <c r="A55" s="12" t="s">
        <v>54</v>
      </c>
      <c r="B55" s="29"/>
      <c r="C55" s="12"/>
      <c r="D55" s="12"/>
      <c r="E55" s="13" t="e">
        <f>B55*E52</f>
        <v>#DIV/0!</v>
      </c>
    </row>
    <row r="56" spans="1:5" ht="15">
      <c r="A56" s="12" t="s">
        <v>55</v>
      </c>
      <c r="B56" s="22" t="s">
        <v>25</v>
      </c>
      <c r="C56" s="22">
        <v>0.08</v>
      </c>
      <c r="D56" s="12"/>
      <c r="E56" s="13">
        <f>E50*C56/12</f>
        <v>0</v>
      </c>
    </row>
    <row r="58" spans="1:1" ht="15">
      <c r="A58" t="s">
        <v>56</v>
      </c>
    </row>
    <row r="59" spans="1:1" ht="15">
      <c r="A59" t="s">
        <v>57</v>
      </c>
    </row>
    <row r="60" spans="1:1" ht="15">
      <c r="A60" t="s">
        <v>58</v>
      </c>
    </row>
    <row r="61" spans="1:1" ht="15">
      <c r="A61" t="s">
        <v>59</v>
      </c>
    </row>
    <row r="62" spans="5:5" ht="15">
      <c r="E62" s="2" t="s">
        <v>60</v>
      </c>
    </row>
    <row r="63" spans="3:5" ht="18.75">
      <c r="C63" s="30" t="s">
        <v>61</v>
      </c>
      <c r="D63" s="30">
        <f>D24</f>
        <v>0</v>
      </c>
      <c r="E63" s="30" t="e">
        <f>ROUND(E50+SUM(E53:E56),2)</f>
        <v>#DIV/0!</v>
      </c>
    </row>
    <row r="66" spans="3:5" ht="15">
      <c r="C66" t="s">
        <v>62</v>
      </c>
      <c r="E66" s="2">
        <f>D24*C7</f>
        <v>0</v>
      </c>
    </row>
    <row r="67" spans="3:5" ht="15">
      <c r="C67" t="s">
        <v>63</v>
      </c>
      <c r="E67" s="2" t="e">
        <f>E63*C3*C7</f>
        <v>#DIV/0!</v>
      </c>
    </row>
    <row r="68" spans="3:5" ht="15">
      <c r="C68" t="s">
        <v>64</v>
      </c>
      <c r="D68" s="31">
        <v>0.05</v>
      </c>
      <c r="E68" s="2" t="e">
        <f>C3*C7*E63*0.05</f>
        <v>#DIV/0!</v>
      </c>
    </row>
    <row r="69" spans="3:5" ht="15">
      <c r="C69" t="s">
        <v>65</v>
      </c>
      <c r="D69" s="31">
        <v>0</v>
      </c>
      <c r="E69" s="2" t="e">
        <f>C3*C7*E63*D69</f>
        <v>#DIV/0!</v>
      </c>
    </row>
    <row r="70" spans="3:5" ht="15">
      <c r="C70" t="s">
        <v>61</v>
      </c>
      <c r="E70" s="2" t="e">
        <f>SUM(E66:E69)</f>
        <v>#DIV/0!</v>
      </c>
    </row>
    <row r="74" spans="5:5" ht="15">
      <c r="E74" s="2" t="e">
        <f>E67+E68+E69</f>
        <v>#DIV/0!</v>
      </c>
    </row>
    <row r="76" spans="1:1" ht="15">
      <c r="A76" s="32"/>
    </row>
    <row r="77" spans="1:1" ht="15">
      <c r="A77" t="s">
        <v>66</v>
      </c>
    </row>
  </sheetData>
  <mergeCells count="1">
    <mergeCell ref="A1:E1"/>
  </mergeCells>
  <pageMargins left="0.511811024" right="0.511811024" top="0.787401575" bottom="0.787401575" header="0.31496062" footer="0.3149606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Planilha1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Sol e Neve</dc:creator>
  <cp:keywords/>
  <dc:description/>
  <cp:lastModifiedBy>Sol e Neve</cp:lastModifiedBy>
  <dcterms:created xsi:type="dcterms:W3CDTF">2026-01-08T17:26:45Z</dcterms:created>
  <dcterms:modified xsi:type="dcterms:W3CDTF">2026-01-08T17:34:49Z</dcterms:modified>
  <cp:category/>
</cp:coreProperties>
</file>